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llsburywinthrop.com\Public\US\SE\Users\osera\AOSER (06232017)\WMATA\01 - Silver Line\Step 2\RFI-2\RFI-2 Draft\"/>
    </mc:Choice>
  </mc:AlternateContent>
  <bookViews>
    <workbookView xWindow="0" yWindow="0" windowWidth="23040" windowHeight="8790"/>
  </bookViews>
  <sheets>
    <sheet name="To Largo" sheetId="3" r:id="rId1"/>
  </sheets>
  <definedNames>
    <definedName name="_xlnm.Print_Area" localSheetId="0">'To Largo'!$A$4:$I$40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3" l="1"/>
  <c r="G40" i="3"/>
  <c r="I17" i="3" l="1"/>
  <c r="H17" i="3"/>
  <c r="G17" i="3"/>
  <c r="F17" i="3"/>
  <c r="E17" i="3"/>
  <c r="I15" i="3"/>
  <c r="H15" i="3"/>
  <c r="G15" i="3"/>
  <c r="F15" i="3"/>
  <c r="E15" i="3"/>
  <c r="I13" i="3"/>
  <c r="H13" i="3"/>
  <c r="G13" i="3"/>
  <c r="F13" i="3"/>
  <c r="E13" i="3"/>
  <c r="I11" i="3"/>
  <c r="H11" i="3"/>
  <c r="G11" i="3"/>
  <c r="F11" i="3"/>
  <c r="E11" i="3"/>
  <c r="I9" i="3"/>
  <c r="H9" i="3"/>
  <c r="G9" i="3"/>
  <c r="F9" i="3"/>
  <c r="E9" i="3"/>
  <c r="I7" i="3"/>
  <c r="H7" i="3"/>
  <c r="G7" i="3"/>
  <c r="F7" i="3"/>
  <c r="E7" i="3"/>
  <c r="I33" i="3"/>
  <c r="I35" i="3" s="1"/>
  <c r="I36" i="3" s="1"/>
  <c r="H33" i="3"/>
  <c r="H35" i="3" s="1"/>
  <c r="H36" i="3" s="1"/>
  <c r="G33" i="3"/>
  <c r="G35" i="3" s="1"/>
  <c r="G36" i="3" s="1"/>
  <c r="F33" i="3"/>
  <c r="F35" i="3" s="1"/>
  <c r="F36" i="3" s="1"/>
  <c r="E33" i="3"/>
  <c r="E35" i="3" s="1"/>
  <c r="E36" i="3" s="1"/>
  <c r="E29" i="3" l="1"/>
  <c r="J36" i="3"/>
  <c r="G29" i="3"/>
  <c r="F29" i="3"/>
  <c r="H29" i="3"/>
  <c r="I29" i="3"/>
  <c r="F31" i="3" l="1"/>
  <c r="F32" i="3" s="1"/>
  <c r="F37" i="3" s="1"/>
  <c r="E31" i="3"/>
  <c r="E32" i="3" s="1"/>
  <c r="I31" i="3"/>
  <c r="I32" i="3" s="1"/>
  <c r="I37" i="3" s="1"/>
  <c r="G31" i="3"/>
  <c r="G32" i="3" s="1"/>
  <c r="H31" i="3"/>
  <c r="H32" i="3" s="1"/>
  <c r="H37" i="3" s="1"/>
  <c r="G37" i="3" l="1"/>
  <c r="H41" i="3"/>
  <c r="H40" i="3"/>
  <c r="H42" i="3" s="1"/>
  <c r="I42" i="3" s="1"/>
  <c r="J32" i="3"/>
  <c r="E37" i="3"/>
  <c r="J37" i="3" l="1"/>
</calcChain>
</file>

<file path=xl/sharedStrings.xml><?xml version="1.0" encoding="utf-8"?>
<sst xmlns="http://schemas.openxmlformats.org/spreadsheetml/2006/main" count="62" uniqueCount="44">
  <si>
    <t>Weekdays</t>
  </si>
  <si>
    <t>Fridays</t>
  </si>
  <si>
    <t>Saturdays</t>
  </si>
  <si>
    <t>Sundays</t>
  </si>
  <si>
    <t>Sat Holiday</t>
  </si>
  <si>
    <t>Number of Trips</t>
  </si>
  <si>
    <t>REVENUE</t>
  </si>
  <si>
    <t>EASTBOUND</t>
  </si>
  <si>
    <t>WESTBOUND</t>
  </si>
  <si>
    <t>Est. Train Mileage</t>
  </si>
  <si>
    <t>Dulles Yard-Ashburn</t>
  </si>
  <si>
    <t>Dulles Yard-Dulles Apt</t>
  </si>
  <si>
    <t>Dulles Yard-Wiehle</t>
  </si>
  <si>
    <t>NON REVENUE</t>
  </si>
  <si>
    <t>5a-1130p</t>
  </si>
  <si>
    <t>General Service Span</t>
  </si>
  <si>
    <t>Day Type</t>
  </si>
  <si>
    <t>5a-1a</t>
  </si>
  <si>
    <t>7a-1a</t>
  </si>
  <si>
    <t>8a-11p</t>
  </si>
  <si>
    <t>Tot Est Train Mileage</t>
  </si>
  <si>
    <t>Other Non-Rev Moves</t>
  </si>
  <si>
    <t>Estimated Dulles Yard Trn Req</t>
  </si>
  <si>
    <t>Total Pull Count</t>
  </si>
  <si>
    <t>Revenue Train Miles</t>
  </si>
  <si>
    <t>Non Rev Train Miles</t>
  </si>
  <si>
    <t>Percent 8 car trains</t>
  </si>
  <si>
    <t>Estimated Rev Car Miles</t>
  </si>
  <si>
    <t>EB Ashburn to Largo Full Trips</t>
  </si>
  <si>
    <t>EB Dulles toLargo Short Trips</t>
  </si>
  <si>
    <t>EB Wiehle to Largo Short Trips</t>
  </si>
  <si>
    <t>WB Largo to Dulles Short Trips</t>
  </si>
  <si>
    <t>WB Largo to Wiehle Short Trips</t>
  </si>
  <si>
    <t>Annualization</t>
  </si>
  <si>
    <t>Estimated Non-Rev Car Miles</t>
  </si>
  <si>
    <t>WB Largo to Ashburn Full Trips</t>
  </si>
  <si>
    <t>Draft SLE Operations Information</t>
  </si>
  <si>
    <t>WMATA Silver Line Extension RFI-2:  Attachment 1 to Appendix A</t>
  </si>
  <si>
    <t>% of Trains from Dulles</t>
  </si>
  <si>
    <t>Dulles Based Train Rev Miles</t>
  </si>
  <si>
    <t>Dulles Based Train Total Miles (including non-rev miles)</t>
  </si>
  <si>
    <t>Monday - Friday:</t>
  </si>
  <si>
    <t>Sat, Sun &amp; Holidays: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</si>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</sst>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Monospac821 BT"/>
      <family val="3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w Cen MT Condensed Extra Bold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5" fillId="7" borderId="3" xfId="0" applyFont="1" applyFill="1" applyBorder="1"/>
    <xf numFmtId="0" fontId="5" fillId="7" borderId="4" xfId="0" applyFont="1" applyFill="1" applyBorder="1"/>
    <xf numFmtId="0" fontId="5" fillId="7" borderId="1" xfId="0" applyFont="1" applyFill="1" applyBorder="1"/>
    <xf numFmtId="0" fontId="5" fillId="7" borderId="6" xfId="0" applyFont="1" applyFill="1" applyBorder="1"/>
    <xf numFmtId="0" fontId="0" fillId="0" borderId="18" xfId="0" applyBorder="1"/>
    <xf numFmtId="0" fontId="5" fillId="7" borderId="18" xfId="0" applyFont="1" applyFill="1" applyBorder="1"/>
    <xf numFmtId="0" fontId="5" fillId="7" borderId="19" xfId="0" applyFont="1" applyFill="1" applyBorder="1"/>
    <xf numFmtId="0" fontId="0" fillId="0" borderId="21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11" xfId="0" applyBorder="1"/>
    <xf numFmtId="0" fontId="0" fillId="0" borderId="23" xfId="0" applyBorder="1"/>
    <xf numFmtId="0" fontId="0" fillId="0" borderId="13" xfId="0" applyBorder="1"/>
    <xf numFmtId="0" fontId="0" fillId="0" borderId="24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7" borderId="21" xfId="0" applyFont="1" applyFill="1" applyBorder="1"/>
    <xf numFmtId="0" fontId="0" fillId="4" borderId="5" xfId="0" applyFill="1" applyBorder="1"/>
    <xf numFmtId="0" fontId="5" fillId="7" borderId="5" xfId="0" applyFont="1" applyFill="1" applyBorder="1"/>
    <xf numFmtId="0" fontId="0" fillId="4" borderId="7" xfId="0" applyFill="1" applyBorder="1"/>
    <xf numFmtId="0" fontId="5" fillId="7" borderId="2" xfId="0" applyFont="1" applyFill="1" applyBorder="1"/>
    <xf numFmtId="0" fontId="0" fillId="0" borderId="12" xfId="0" applyBorder="1"/>
    <xf numFmtId="0" fontId="0" fillId="0" borderId="0" xfId="0" applyBorder="1"/>
    <xf numFmtId="0" fontId="0" fillId="0" borderId="0" xfId="0" applyFill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9" fontId="0" fillId="0" borderId="28" xfId="0" applyNumberFormat="1" applyBorder="1"/>
    <xf numFmtId="9" fontId="0" fillId="0" borderId="29" xfId="0" applyNumberFormat="1" applyBorder="1"/>
    <xf numFmtId="0" fontId="0" fillId="0" borderId="24" xfId="0" applyFill="1" applyBorder="1"/>
    <xf numFmtId="164" fontId="0" fillId="0" borderId="17" xfId="1" applyNumberFormat="1" applyFont="1" applyBorder="1"/>
    <xf numFmtId="164" fontId="0" fillId="0" borderId="30" xfId="1" applyNumberFormat="1" applyFont="1" applyBorder="1"/>
    <xf numFmtId="164" fontId="0" fillId="0" borderId="0" xfId="0" applyNumberFormat="1"/>
    <xf numFmtId="0" fontId="8" fillId="0" borderId="0" xfId="0" applyFont="1" applyBorder="1"/>
    <xf numFmtId="164" fontId="8" fillId="0" borderId="0" xfId="0" applyNumberFormat="1" applyFont="1" applyFill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43" fontId="0" fillId="0" borderId="31" xfId="1" applyNumberFormat="1" applyFont="1" applyBorder="1"/>
    <xf numFmtId="164" fontId="0" fillId="0" borderId="24" xfId="0" applyNumberFormat="1" applyBorder="1"/>
    <xf numFmtId="164" fontId="0" fillId="0" borderId="32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0" fontId="9" fillId="0" borderId="0" xfId="0" applyFont="1" applyFill="1" applyAlignment="1"/>
    <xf numFmtId="9" fontId="0" fillId="0" borderId="24" xfId="0" applyNumberFormat="1" applyBorder="1"/>
    <xf numFmtId="0" fontId="0" fillId="3" borderId="32" xfId="0" applyFill="1" applyBorder="1"/>
    <xf numFmtId="165" fontId="0" fillId="0" borderId="0" xfId="0" applyNumberFormat="1" applyBorder="1"/>
    <xf numFmtId="164" fontId="1" fillId="0" borderId="23" xfId="0" applyNumberFormat="1" applyFont="1" applyBorder="1"/>
    <xf numFmtId="0" fontId="0" fillId="3" borderId="31" xfId="0" applyFill="1" applyBorder="1"/>
    <xf numFmtId="0" fontId="0" fillId="0" borderId="33" xfId="0" applyBorder="1"/>
    <xf numFmtId="0" fontId="0" fillId="0" borderId="34" xfId="0" applyBorder="1"/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23" xfId="0" applyFont="1" applyBorder="1" applyAlignment="1">
      <alignment horizontal="right"/>
    </xf>
    <xf numFmtId="0" fontId="9" fillId="8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12" xfId="0" applyFont="1" applyFill="1" applyBorder="1" applyAlignment="1">
      <alignment horizontal="center" vertical="center" textRotation="255"/>
    </xf>
    <xf numFmtId="0" fontId="3" fillId="6" borderId="2" xfId="0" applyFont="1" applyFill="1" applyBorder="1" applyAlignment="1">
      <alignment horizontal="center" vertical="center" textRotation="90"/>
    </xf>
    <xf numFmtId="0" fontId="3" fillId="6" borderId="5" xfId="0" applyFont="1" applyFill="1" applyBorder="1" applyAlignment="1">
      <alignment horizontal="center" vertical="center" textRotation="90"/>
    </xf>
    <xf numFmtId="0" fontId="3" fillId="6" borderId="7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5" xfId="0" applyFont="1" applyFill="1" applyBorder="1" applyAlignment="1">
      <alignment horizontal="center" vertical="center" textRotation="90"/>
    </xf>
    <xf numFmtId="0" fontId="3" fillId="5" borderId="7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4" xfId="0" applyBorder="1" applyAlignment="1">
      <alignment horizontal="right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20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 textRotation="255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workbookViewId="0">
      <selection activeCell="G43" sqref="G43"/>
    </sheetView>
  </sheetViews>
  <sheetFormatPr defaultRowHeight="15"/>
  <cols>
    <col min="1" max="1" width="5.42578125" bestFit="1" customWidth="1"/>
    <col min="2" max="2" width="4.7109375" bestFit="1" customWidth="1"/>
    <col min="3" max="3" width="29.28515625" bestFit="1" customWidth="1"/>
    <col min="4" max="4" width="43.28515625" bestFit="1" customWidth="1"/>
    <col min="5" max="5" width="11.5703125" bestFit="1" customWidth="1"/>
    <col min="6" max="6" width="10.5703125" bestFit="1" customWidth="1"/>
    <col min="7" max="8" width="13.28515625" bestFit="1" customWidth="1"/>
    <col min="9" max="9" width="15.42578125" bestFit="1" customWidth="1"/>
    <col min="10" max="10" width="12.42578125" customWidth="1"/>
  </cols>
  <sheetData>
    <row r="1" spans="1:23">
      <c r="A1" s="71" t="s">
        <v>37</v>
      </c>
      <c r="B1" s="71"/>
      <c r="C1" s="71"/>
      <c r="D1" s="71"/>
      <c r="E1" s="71"/>
      <c r="F1" s="71"/>
      <c r="G1" s="71"/>
      <c r="H1" s="71"/>
      <c r="I1" s="71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5.75" thickBot="1"/>
    <row r="4" spans="1:23">
      <c r="D4" s="27" t="s">
        <v>16</v>
      </c>
      <c r="E4" s="33" t="s">
        <v>0</v>
      </c>
      <c r="F4" s="25" t="s">
        <v>1</v>
      </c>
      <c r="G4" s="25" t="s">
        <v>2</v>
      </c>
      <c r="H4" s="25" t="s">
        <v>3</v>
      </c>
      <c r="I4" s="26" t="s">
        <v>4</v>
      </c>
    </row>
    <row r="5" spans="1:23" ht="15.75" thickBot="1">
      <c r="D5" s="28" t="s">
        <v>15</v>
      </c>
      <c r="E5" s="42" t="s">
        <v>14</v>
      </c>
      <c r="F5" s="43" t="s">
        <v>17</v>
      </c>
      <c r="G5" s="43" t="s">
        <v>18</v>
      </c>
      <c r="H5" s="43" t="s">
        <v>19</v>
      </c>
      <c r="I5" s="44" t="s">
        <v>14</v>
      </c>
    </row>
    <row r="6" spans="1:23">
      <c r="A6" s="72" t="s">
        <v>6</v>
      </c>
      <c r="B6" s="74" t="s">
        <v>7</v>
      </c>
      <c r="C6" s="77" t="s">
        <v>28</v>
      </c>
      <c r="D6" s="20" t="s">
        <v>5</v>
      </c>
      <c r="E6" s="34">
        <v>92</v>
      </c>
      <c r="F6" s="15">
        <v>97</v>
      </c>
      <c r="G6" s="15">
        <v>79</v>
      </c>
      <c r="H6" s="15">
        <v>56</v>
      </c>
      <c r="I6" s="16">
        <v>84</v>
      </c>
    </row>
    <row r="7" spans="1:23" ht="30.75" customHeight="1">
      <c r="A7" s="73"/>
      <c r="B7" s="75"/>
      <c r="C7" s="78"/>
      <c r="D7" s="29" t="s">
        <v>9</v>
      </c>
      <c r="E7" s="35">
        <f>26.35+17.2</f>
        <v>43.55</v>
      </c>
      <c r="F7" s="35">
        <f t="shared" ref="F7:I7" si="0">26.35+17.2</f>
        <v>43.55</v>
      </c>
      <c r="G7" s="35">
        <f t="shared" si="0"/>
        <v>43.55</v>
      </c>
      <c r="H7" s="35">
        <f t="shared" si="0"/>
        <v>43.55</v>
      </c>
      <c r="I7" s="35">
        <f t="shared" si="0"/>
        <v>43.55</v>
      </c>
    </row>
    <row r="8" spans="1:23">
      <c r="A8" s="73"/>
      <c r="B8" s="75"/>
      <c r="C8" s="78" t="s">
        <v>29</v>
      </c>
      <c r="D8" s="29" t="s">
        <v>5</v>
      </c>
      <c r="E8" s="36">
        <v>6</v>
      </c>
      <c r="F8" s="12">
        <v>6</v>
      </c>
      <c r="G8" s="12">
        <v>1</v>
      </c>
      <c r="H8" s="12">
        <v>0</v>
      </c>
      <c r="I8" s="13">
        <v>1</v>
      </c>
    </row>
    <row r="9" spans="1:23" ht="30.75" customHeight="1">
      <c r="A9" s="73"/>
      <c r="B9" s="75"/>
      <c r="C9" s="78"/>
      <c r="D9" s="29" t="s">
        <v>9</v>
      </c>
      <c r="E9" s="35">
        <f>21.44+17.2</f>
        <v>38.64</v>
      </c>
      <c r="F9" s="35">
        <f t="shared" ref="F9:I9" si="1">21.44+17.2</f>
        <v>38.64</v>
      </c>
      <c r="G9" s="35">
        <f t="shared" si="1"/>
        <v>38.64</v>
      </c>
      <c r="H9" s="35">
        <f t="shared" si="1"/>
        <v>38.64</v>
      </c>
      <c r="I9" s="35">
        <f t="shared" si="1"/>
        <v>38.64</v>
      </c>
    </row>
    <row r="10" spans="1:23">
      <c r="A10" s="73"/>
      <c r="B10" s="75"/>
      <c r="C10" s="78" t="s">
        <v>30</v>
      </c>
      <c r="D10" s="29" t="s">
        <v>5</v>
      </c>
      <c r="E10" s="36">
        <v>1</v>
      </c>
      <c r="F10" s="12">
        <v>1</v>
      </c>
      <c r="G10" s="12">
        <v>1</v>
      </c>
      <c r="H10" s="12">
        <v>1</v>
      </c>
      <c r="I10" s="13">
        <v>1</v>
      </c>
    </row>
    <row r="11" spans="1:23" ht="30.75" customHeight="1" thickBot="1">
      <c r="A11" s="73"/>
      <c r="B11" s="76"/>
      <c r="C11" s="79"/>
      <c r="D11" s="30" t="s">
        <v>9</v>
      </c>
      <c r="E11" s="37">
        <f>15.15+17.2</f>
        <v>32.35</v>
      </c>
      <c r="F11" s="37">
        <f t="shared" ref="F11:I11" si="2">15.15+17.2</f>
        <v>32.35</v>
      </c>
      <c r="G11" s="37">
        <f t="shared" si="2"/>
        <v>32.35</v>
      </c>
      <c r="H11" s="37">
        <f t="shared" si="2"/>
        <v>32.35</v>
      </c>
      <c r="I11" s="37">
        <f t="shared" si="2"/>
        <v>32.35</v>
      </c>
    </row>
    <row r="12" spans="1:23">
      <c r="A12" s="73"/>
      <c r="B12" s="80" t="s">
        <v>8</v>
      </c>
      <c r="C12" s="77" t="s">
        <v>35</v>
      </c>
      <c r="D12" s="31" t="s">
        <v>5</v>
      </c>
      <c r="E12" s="38">
        <v>105</v>
      </c>
      <c r="F12" s="10">
        <v>110</v>
      </c>
      <c r="G12" s="10">
        <v>82</v>
      </c>
      <c r="H12" s="10">
        <v>58</v>
      </c>
      <c r="I12" s="11">
        <v>87</v>
      </c>
    </row>
    <row r="13" spans="1:23" ht="30.75" customHeight="1">
      <c r="A13" s="73"/>
      <c r="B13" s="81"/>
      <c r="C13" s="78"/>
      <c r="D13" s="29" t="s">
        <v>9</v>
      </c>
      <c r="E13" s="35">
        <f>26.35+17.2</f>
        <v>43.55</v>
      </c>
      <c r="F13" s="35">
        <f t="shared" ref="F13:I13" si="3">26.35+17.2</f>
        <v>43.55</v>
      </c>
      <c r="G13" s="35">
        <f t="shared" si="3"/>
        <v>43.55</v>
      </c>
      <c r="H13" s="35">
        <f t="shared" si="3"/>
        <v>43.55</v>
      </c>
      <c r="I13" s="35">
        <f t="shared" si="3"/>
        <v>43.55</v>
      </c>
    </row>
    <row r="14" spans="1:23">
      <c r="A14" s="73"/>
      <c r="B14" s="81"/>
      <c r="C14" s="78" t="s">
        <v>31</v>
      </c>
      <c r="D14" s="29" t="s">
        <v>5</v>
      </c>
      <c r="E14" s="36">
        <v>5</v>
      </c>
      <c r="F14" s="12">
        <v>5</v>
      </c>
      <c r="G14" s="12">
        <v>0</v>
      </c>
      <c r="H14" s="12">
        <v>0</v>
      </c>
      <c r="I14" s="13">
        <v>0</v>
      </c>
    </row>
    <row r="15" spans="1:23" ht="30.75" customHeight="1">
      <c r="A15" s="73"/>
      <c r="B15" s="81"/>
      <c r="C15" s="78"/>
      <c r="D15" s="29" t="s">
        <v>9</v>
      </c>
      <c r="E15" s="35">
        <f>21.44+17.2</f>
        <v>38.64</v>
      </c>
      <c r="F15" s="35">
        <f t="shared" ref="F15:I15" si="4">21.44+17.2</f>
        <v>38.64</v>
      </c>
      <c r="G15" s="35">
        <f t="shared" si="4"/>
        <v>38.64</v>
      </c>
      <c r="H15" s="35">
        <f t="shared" si="4"/>
        <v>38.64</v>
      </c>
      <c r="I15" s="35">
        <f t="shared" si="4"/>
        <v>38.64</v>
      </c>
    </row>
    <row r="16" spans="1:23" ht="15" customHeight="1">
      <c r="A16" s="73"/>
      <c r="B16" s="81"/>
      <c r="C16" s="78" t="s">
        <v>32</v>
      </c>
      <c r="D16" s="29" t="s">
        <v>5</v>
      </c>
      <c r="E16" s="36">
        <v>0</v>
      </c>
      <c r="F16" s="12">
        <v>0</v>
      </c>
      <c r="G16" s="12">
        <v>0</v>
      </c>
      <c r="H16" s="12">
        <v>0</v>
      </c>
      <c r="I16" s="13">
        <v>0</v>
      </c>
    </row>
    <row r="17" spans="1:10" ht="30.75" customHeight="1" thickBot="1">
      <c r="A17" s="73"/>
      <c r="B17" s="82"/>
      <c r="C17" s="79"/>
      <c r="D17" s="30" t="s">
        <v>9</v>
      </c>
      <c r="E17" s="37">
        <f>15.15+17.2</f>
        <v>32.35</v>
      </c>
      <c r="F17" s="37">
        <f t="shared" ref="F17:I17" si="5">15.15+17.2</f>
        <v>32.35</v>
      </c>
      <c r="G17" s="37">
        <f t="shared" si="5"/>
        <v>32.35</v>
      </c>
      <c r="H17" s="37">
        <f t="shared" si="5"/>
        <v>32.35</v>
      </c>
      <c r="I17" s="37">
        <f t="shared" si="5"/>
        <v>32.35</v>
      </c>
    </row>
    <row r="18" spans="1:10" ht="15.75" customHeight="1">
      <c r="A18" s="87" t="s">
        <v>13</v>
      </c>
      <c r="B18" s="7"/>
      <c r="C18" s="91" t="s">
        <v>22</v>
      </c>
      <c r="D18" s="92"/>
      <c r="E18" s="7">
        <v>9</v>
      </c>
      <c r="F18" s="2">
        <v>9</v>
      </c>
      <c r="G18" s="2">
        <v>7</v>
      </c>
      <c r="H18" s="2">
        <v>6</v>
      </c>
      <c r="I18" s="3">
        <v>7</v>
      </c>
    </row>
    <row r="19" spans="1:10" ht="15.75" customHeight="1">
      <c r="A19" s="88"/>
      <c r="B19" s="17"/>
      <c r="C19" s="18"/>
      <c r="D19" s="32" t="s">
        <v>23</v>
      </c>
      <c r="E19" s="17">
        <v>14</v>
      </c>
      <c r="F19" s="14">
        <v>14</v>
      </c>
      <c r="G19" s="14">
        <v>7</v>
      </c>
      <c r="H19" s="14">
        <v>6</v>
      </c>
      <c r="I19" s="19">
        <v>7</v>
      </c>
    </row>
    <row r="20" spans="1:10">
      <c r="A20" s="89"/>
      <c r="B20" s="8"/>
      <c r="C20" s="78" t="s">
        <v>10</v>
      </c>
      <c r="D20" s="29" t="s">
        <v>5</v>
      </c>
      <c r="E20" s="36">
        <v>16</v>
      </c>
      <c r="F20" s="12">
        <v>16</v>
      </c>
      <c r="G20" s="12">
        <v>12</v>
      </c>
      <c r="H20" s="12">
        <v>11</v>
      </c>
      <c r="I20" s="13">
        <v>12</v>
      </c>
    </row>
    <row r="21" spans="1:10">
      <c r="A21" s="89"/>
      <c r="B21" s="8"/>
      <c r="C21" s="78"/>
      <c r="D21" s="29" t="s">
        <v>9</v>
      </c>
      <c r="E21" s="8">
        <v>3.68</v>
      </c>
      <c r="F21" s="1">
        <v>3.68</v>
      </c>
      <c r="G21" s="1">
        <v>3.68</v>
      </c>
      <c r="H21" s="1">
        <v>3.68</v>
      </c>
      <c r="I21" s="4">
        <v>3.68</v>
      </c>
    </row>
    <row r="22" spans="1:10">
      <c r="A22" s="89"/>
      <c r="B22" s="8"/>
      <c r="C22" s="78" t="s">
        <v>11</v>
      </c>
      <c r="D22" s="29" t="s">
        <v>5</v>
      </c>
      <c r="E22" s="36">
        <v>11</v>
      </c>
      <c r="F22" s="12">
        <v>11</v>
      </c>
      <c r="G22" s="12">
        <v>1</v>
      </c>
      <c r="H22" s="12">
        <v>0</v>
      </c>
      <c r="I22" s="13">
        <v>1</v>
      </c>
    </row>
    <row r="23" spans="1:10">
      <c r="A23" s="89"/>
      <c r="B23" s="8"/>
      <c r="C23" s="78"/>
      <c r="D23" s="29" t="s">
        <v>9</v>
      </c>
      <c r="E23" s="8">
        <v>2.9</v>
      </c>
      <c r="F23" s="1">
        <v>2.9</v>
      </c>
      <c r="G23" s="1">
        <v>2.9</v>
      </c>
      <c r="H23" s="1">
        <v>2.9</v>
      </c>
      <c r="I23" s="4">
        <v>2.9</v>
      </c>
    </row>
    <row r="24" spans="1:10">
      <c r="A24" s="89"/>
      <c r="B24" s="8"/>
      <c r="C24" s="78" t="s">
        <v>12</v>
      </c>
      <c r="D24" s="29" t="s">
        <v>5</v>
      </c>
      <c r="E24" s="36">
        <v>1</v>
      </c>
      <c r="F24" s="12">
        <v>1</v>
      </c>
      <c r="G24" s="12">
        <v>1</v>
      </c>
      <c r="H24" s="12">
        <v>0</v>
      </c>
      <c r="I24" s="13">
        <v>1</v>
      </c>
    </row>
    <row r="25" spans="1:10">
      <c r="A25" s="89"/>
      <c r="B25" s="8"/>
      <c r="C25" s="78"/>
      <c r="D25" s="29" t="s">
        <v>9</v>
      </c>
      <c r="E25" s="8">
        <v>7.81</v>
      </c>
      <c r="F25" s="1">
        <v>7.81</v>
      </c>
      <c r="G25" s="1">
        <v>7.81</v>
      </c>
      <c r="H25" s="1">
        <v>7.81</v>
      </c>
      <c r="I25" s="4">
        <v>7.81</v>
      </c>
    </row>
    <row r="26" spans="1:10">
      <c r="A26" s="89"/>
      <c r="B26" s="8"/>
      <c r="C26" s="93" t="s">
        <v>21</v>
      </c>
      <c r="D26" s="29" t="s">
        <v>5</v>
      </c>
      <c r="E26" s="36">
        <v>1</v>
      </c>
      <c r="F26" s="12">
        <v>1</v>
      </c>
      <c r="G26" s="12">
        <v>1</v>
      </c>
      <c r="H26" s="12">
        <v>1</v>
      </c>
      <c r="I26" s="13">
        <v>1</v>
      </c>
    </row>
    <row r="27" spans="1:10" ht="15.75" thickBot="1">
      <c r="A27" s="90"/>
      <c r="B27" s="9"/>
      <c r="C27" s="94"/>
      <c r="D27" s="30" t="s">
        <v>20</v>
      </c>
      <c r="E27" s="9">
        <v>24.5</v>
      </c>
      <c r="F27" s="5">
        <v>24.5</v>
      </c>
      <c r="G27" s="5">
        <v>24.5</v>
      </c>
      <c r="H27" s="5">
        <v>24.5</v>
      </c>
      <c r="I27" s="6">
        <v>24.5</v>
      </c>
    </row>
    <row r="28" spans="1:10" ht="15.75" thickBot="1"/>
    <row r="29" spans="1:10">
      <c r="B29" s="21"/>
      <c r="C29" s="22"/>
      <c r="D29" s="22" t="s">
        <v>24</v>
      </c>
      <c r="E29" s="2">
        <f>(E6*E7)+(E8*E9)+(E10*E11)+(E12*E13)+(E14*E15)+(E16*E17)</f>
        <v>9036.7400000000016</v>
      </c>
      <c r="F29" s="2">
        <f>(F6*F7)+(F8*F9)+(F10*F11)+(F12*F13)+(F14*F15)+(F16*F17)</f>
        <v>9472.2400000000016</v>
      </c>
      <c r="G29" s="2">
        <f>(G6*G7)+(G8*G9)+(G10*G11)+(G12*G13)+(G14*G15)+(G16*G17)</f>
        <v>7082.5399999999991</v>
      </c>
      <c r="H29" s="2">
        <f>(H6*H7)+(H8*H9)+(H10*H11)+(H12*H13)+(H14*H15)+(H16*H17)</f>
        <v>4997.0499999999993</v>
      </c>
      <c r="I29" s="3">
        <f>(I6*I7)+(I8*I9)+(I10*I11)+(I12*I13)+(I14*I15)+(I16*I17)</f>
        <v>7518.0399999999991</v>
      </c>
    </row>
    <row r="30" spans="1:10">
      <c r="B30" s="39"/>
      <c r="C30" s="40"/>
      <c r="D30" s="41" t="s">
        <v>26</v>
      </c>
      <c r="E30" s="45">
        <v>0.25</v>
      </c>
      <c r="F30" s="45">
        <v>0.25</v>
      </c>
      <c r="G30" s="45">
        <v>0.25</v>
      </c>
      <c r="H30" s="45">
        <v>0.25</v>
      </c>
      <c r="I30" s="46">
        <v>0.25</v>
      </c>
    </row>
    <row r="31" spans="1:10" ht="15.75" thickBot="1">
      <c r="B31" s="23"/>
      <c r="C31" s="24"/>
      <c r="D31" s="47" t="s">
        <v>27</v>
      </c>
      <c r="E31" s="48">
        <f>(8*E30+6*(1-E30))*E29</f>
        <v>58738.810000000012</v>
      </c>
      <c r="F31" s="48">
        <f t="shared" ref="F31:I31" si="6">(8*F30+6*(1-F30))*F29</f>
        <v>61569.560000000012</v>
      </c>
      <c r="G31" s="48">
        <f t="shared" si="6"/>
        <v>46036.509999999995</v>
      </c>
      <c r="H31" s="48">
        <f t="shared" si="6"/>
        <v>32480.824999999997</v>
      </c>
      <c r="I31" s="49">
        <f t="shared" si="6"/>
        <v>48867.259999999995</v>
      </c>
    </row>
    <row r="32" spans="1:10">
      <c r="B32" s="39"/>
      <c r="C32" s="40"/>
      <c r="D32" s="41"/>
      <c r="E32" s="53">
        <f>E31*201</f>
        <v>11806500.810000002</v>
      </c>
      <c r="F32" s="53">
        <f>F31*50</f>
        <v>3078478.0000000005</v>
      </c>
      <c r="G32" s="54">
        <f>G31*53</f>
        <v>2439935.0299999998</v>
      </c>
      <c r="H32" s="54">
        <f>H31*57</f>
        <v>1851407.0249999999</v>
      </c>
      <c r="I32" s="55">
        <f>I31*4</f>
        <v>195469.03999999998</v>
      </c>
      <c r="J32" s="59">
        <f>SUM(E32:I32)</f>
        <v>19371789.905000001</v>
      </c>
    </row>
    <row r="33" spans="2:10" ht="15.75" thickBot="1">
      <c r="B33" s="23"/>
      <c r="C33" s="24"/>
      <c r="D33" s="24" t="s">
        <v>25</v>
      </c>
      <c r="E33" s="5">
        <f>(E20*E21)+(E22*E23)+(E24*E25)+(E26*E27)</f>
        <v>123.09</v>
      </c>
      <c r="F33" s="5">
        <f>(F20*F21)+(F22*F23)+(F24*F25)+(F26*F27)</f>
        <v>123.09</v>
      </c>
      <c r="G33" s="5">
        <f>(G20*G21)+(G22*G23)+(G24*G25)+(G26*G27)</f>
        <v>79.37</v>
      </c>
      <c r="H33" s="5">
        <f>(H20*H21)+(H22*H23)+(H24*H25)+(H26*H27)</f>
        <v>64.98</v>
      </c>
      <c r="I33" s="6">
        <f>(I20*I21)+(I22*I23)+(I24*I25)+(I26*I27)</f>
        <v>79.37</v>
      </c>
    </row>
    <row r="34" spans="2:10">
      <c r="B34" s="39"/>
      <c r="C34" s="40"/>
      <c r="D34" s="40"/>
      <c r="E34" s="45">
        <v>0.25</v>
      </c>
      <c r="F34" s="45">
        <v>0.25</v>
      </c>
      <c r="G34" s="45">
        <v>0.25</v>
      </c>
      <c r="H34" s="45">
        <v>0.25</v>
      </c>
      <c r="I34" s="46">
        <v>0.25</v>
      </c>
    </row>
    <row r="35" spans="2:10" ht="15.75" thickBot="1">
      <c r="B35" s="39"/>
      <c r="C35" s="40"/>
      <c r="D35" s="47" t="s">
        <v>34</v>
      </c>
      <c r="E35" s="48">
        <f>(8*E34+6*(1-E34))*E33</f>
        <v>800.08500000000004</v>
      </c>
      <c r="F35" s="48">
        <f t="shared" ref="F35:I35" si="7">(8*F34+6*(1-F34))*F33</f>
        <v>800.08500000000004</v>
      </c>
      <c r="G35" s="48">
        <f t="shared" si="7"/>
        <v>515.90499999999997</v>
      </c>
      <c r="H35" s="48">
        <f t="shared" si="7"/>
        <v>422.37</v>
      </c>
      <c r="I35" s="49">
        <f t="shared" si="7"/>
        <v>515.90499999999997</v>
      </c>
    </row>
    <row r="36" spans="2:10">
      <c r="B36" s="39"/>
      <c r="C36" s="40"/>
      <c r="D36" s="41"/>
      <c r="E36" s="53">
        <f>E35*201</f>
        <v>160817.08500000002</v>
      </c>
      <c r="F36" s="53">
        <f>F35*50</f>
        <v>40004.25</v>
      </c>
      <c r="G36" s="54">
        <f>G35*53</f>
        <v>27342.965</v>
      </c>
      <c r="H36" s="54">
        <f>H35*57</f>
        <v>24075.09</v>
      </c>
      <c r="I36" s="55">
        <f>I35*4</f>
        <v>2063.62</v>
      </c>
      <c r="J36" s="59">
        <f>SUM(E36:I36)</f>
        <v>254303.01</v>
      </c>
    </row>
    <row r="37" spans="2:10" ht="15.75" thickBot="1">
      <c r="B37" s="23"/>
      <c r="C37" s="24"/>
      <c r="D37" s="47" t="s">
        <v>33</v>
      </c>
      <c r="E37" s="56">
        <f>E36+E32</f>
        <v>11967317.895000003</v>
      </c>
      <c r="F37" s="56">
        <f t="shared" ref="F37:I37" si="8">F36+F32</f>
        <v>3118482.2500000005</v>
      </c>
      <c r="G37" s="56">
        <f t="shared" si="8"/>
        <v>2467277.9949999996</v>
      </c>
      <c r="H37" s="56">
        <f t="shared" si="8"/>
        <v>1875482.115</v>
      </c>
      <c r="I37" s="57">
        <f t="shared" si="8"/>
        <v>197532.65999999997</v>
      </c>
      <c r="J37" s="50">
        <f>J36+J32</f>
        <v>19626092.915000003</v>
      </c>
    </row>
    <row r="38" spans="2:10" ht="15.75" thickBot="1">
      <c r="B38" s="40"/>
      <c r="C38" s="40"/>
      <c r="D38" s="41"/>
      <c r="E38" s="58"/>
      <c r="F38" s="58"/>
      <c r="G38" s="58"/>
      <c r="H38" s="58"/>
      <c r="I38" s="58"/>
      <c r="J38" s="50"/>
    </row>
    <row r="39" spans="2:10" ht="60.75" thickBot="1">
      <c r="B39" s="40"/>
      <c r="C39" s="51"/>
      <c r="D39" s="52"/>
      <c r="E39" s="66"/>
      <c r="F39" s="67"/>
      <c r="G39" s="68" t="s">
        <v>38</v>
      </c>
      <c r="H39" s="68" t="s">
        <v>39</v>
      </c>
      <c r="I39" s="69" t="s">
        <v>40</v>
      </c>
    </row>
    <row r="40" spans="2:10">
      <c r="E40" s="83" t="s">
        <v>41</v>
      </c>
      <c r="F40" s="84"/>
      <c r="G40" s="63">
        <f>9/23</f>
        <v>0.39130434782608697</v>
      </c>
      <c r="H40" s="58">
        <f>SUM(E32:F32)*G40</f>
        <v>5824556.9256521752</v>
      </c>
      <c r="I40" s="65"/>
    </row>
    <row r="41" spans="2:10" ht="15.75" thickBot="1">
      <c r="E41" s="85" t="s">
        <v>42</v>
      </c>
      <c r="F41" s="86"/>
      <c r="G41" s="61">
        <f>7/14</f>
        <v>0.5</v>
      </c>
      <c r="H41" s="56">
        <f>SUM(G32:I32)*G41</f>
        <v>2243405.5474999999</v>
      </c>
      <c r="I41" s="62"/>
    </row>
    <row r="42" spans="2:10">
      <c r="G42" s="70" t="s">
        <v>43</v>
      </c>
      <c r="H42" s="64">
        <f>SUM(H40:H41)</f>
        <v>8067962.4731521755</v>
      </c>
      <c r="I42" s="64">
        <f>J36+H42</f>
        <v>8322265.4831521753</v>
      </c>
    </row>
  </sheetData>
  <mergeCells count="19">
    <mergeCell ref="E40:F40"/>
    <mergeCell ref="E41:F41"/>
    <mergeCell ref="A18:A27"/>
    <mergeCell ref="C18:D18"/>
    <mergeCell ref="C20:C21"/>
    <mergeCell ref="C22:C23"/>
    <mergeCell ref="C24:C25"/>
    <mergeCell ref="C26:C27"/>
    <mergeCell ref="A1:I1"/>
    <mergeCell ref="A2:I2"/>
    <mergeCell ref="A6:A17"/>
    <mergeCell ref="B6:B11"/>
    <mergeCell ref="C6:C7"/>
    <mergeCell ref="C8:C9"/>
    <mergeCell ref="C10:C11"/>
    <mergeCell ref="B12:B17"/>
    <mergeCell ref="C12:C13"/>
    <mergeCell ref="C14:C15"/>
    <mergeCell ref="C16:C17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 Largo</vt:lpstr>
      <vt:lpstr>'To Largo'!Print_Area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Paul, Adam J.</dc:creator>
  <cp:lastModifiedBy>Oser, Aaron M. </cp:lastModifiedBy>
  <cp:lastPrinted>2018-03-15T19:16:44Z</cp:lastPrinted>
  <dcterms:created xsi:type="dcterms:W3CDTF">2018-03-15T15:38:07Z</dcterms:created>
  <dcterms:modified xsi:type="dcterms:W3CDTF">2018-03-16T16:22:08Z</dcterms:modified>
</cp:coreProperties>
</file>